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020" yWindow="1260" windowWidth="17680" windowHeight="12500" tabRatio="702" firstSheet="1" activeTab="1"/>
  </bookViews>
  <sheets>
    <sheet name="Getting Started" sheetId="16" r:id="rId1"/>
    <sheet name="ANOVA.Unequal n's" sheetId="1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" i="13"/>
  <c r="G9"/>
  <c r="G8"/>
  <c r="G7"/>
  <c r="G6"/>
  <c r="I2"/>
  <c r="I6"/>
  <c r="I7"/>
  <c r="I8"/>
  <c r="I9"/>
  <c r="I10"/>
  <c r="E2"/>
  <c r="E6"/>
  <c r="E7"/>
  <c r="E8"/>
  <c r="E9"/>
  <c r="E10"/>
  <c r="C6"/>
  <c r="C7"/>
  <c r="C11"/>
  <c r="C13"/>
  <c r="C15"/>
  <c r="E11"/>
  <c r="E13"/>
  <c r="E15"/>
  <c r="G11"/>
  <c r="G13"/>
  <c r="G15"/>
  <c r="I11"/>
  <c r="I13"/>
  <c r="I15"/>
  <c r="K15"/>
  <c r="O33"/>
  <c r="C16"/>
  <c r="E16"/>
  <c r="G16"/>
  <c r="I16"/>
  <c r="K16"/>
  <c r="N33"/>
  <c r="K11"/>
  <c r="K13"/>
  <c r="O32"/>
  <c r="O5"/>
  <c r="I12"/>
  <c r="I14"/>
  <c r="I17"/>
  <c r="I19"/>
  <c r="I29"/>
  <c r="I30"/>
  <c r="I31"/>
  <c r="I32"/>
  <c r="I34"/>
  <c r="G12"/>
  <c r="G14"/>
  <c r="G17"/>
  <c r="G19"/>
  <c r="G29"/>
  <c r="G30"/>
  <c r="G31"/>
  <c r="G32"/>
  <c r="G34"/>
  <c r="E12"/>
  <c r="E14"/>
  <c r="E17"/>
  <c r="E19"/>
  <c r="E29"/>
  <c r="E30"/>
  <c r="E31"/>
  <c r="E32"/>
  <c r="E34"/>
  <c r="C12"/>
  <c r="C14"/>
  <c r="C17"/>
  <c r="C19"/>
  <c r="C29"/>
  <c r="C30"/>
  <c r="C31"/>
  <c r="C32"/>
  <c r="C34"/>
  <c r="I33"/>
  <c r="G33"/>
  <c r="E33"/>
  <c r="C33"/>
  <c r="C18"/>
  <c r="E18"/>
  <c r="G18"/>
  <c r="I18"/>
  <c r="K17"/>
  <c r="I23"/>
  <c r="I24"/>
  <c r="I25"/>
  <c r="I27"/>
  <c r="G23"/>
  <c r="G24"/>
  <c r="G25"/>
  <c r="G27"/>
  <c r="E23"/>
  <c r="E24"/>
  <c r="E25"/>
  <c r="E27"/>
  <c r="C23"/>
  <c r="C24"/>
  <c r="C25"/>
  <c r="C27"/>
  <c r="I26"/>
  <c r="G26"/>
  <c r="E26"/>
  <c r="C26"/>
  <c r="I20"/>
  <c r="I21"/>
  <c r="G20"/>
  <c r="G21"/>
  <c r="E20"/>
  <c r="E21"/>
  <c r="C20"/>
  <c r="C21"/>
  <c r="K14"/>
  <c r="O34"/>
  <c r="N32"/>
  <c r="N34"/>
  <c r="P33"/>
  <c r="P32"/>
  <c r="Q32"/>
  <c r="R32"/>
  <c r="S32"/>
  <c r="R6"/>
  <c r="Q6"/>
  <c r="P6"/>
  <c r="O6"/>
  <c r="R5"/>
  <c r="Q5"/>
  <c r="P5"/>
  <c r="R4"/>
  <c r="Q4"/>
  <c r="P4"/>
  <c r="O4"/>
  <c r="R3"/>
  <c r="Q3"/>
  <c r="P3"/>
  <c r="O3"/>
  <c r="B10" i="16"/>
  <c r="B11"/>
  <c r="B12"/>
  <c r="B13"/>
  <c r="B14"/>
  <c r="B15"/>
  <c r="B16"/>
  <c r="B17"/>
  <c r="B18"/>
  <c r="B19"/>
  <c r="B20"/>
  <c r="B23"/>
  <c r="B24"/>
  <c r="B25"/>
  <c r="B26"/>
  <c r="B27"/>
  <c r="B29"/>
  <c r="B30"/>
  <c r="J10"/>
  <c r="J11"/>
  <c r="J12"/>
  <c r="J15"/>
  <c r="J14"/>
  <c r="E11"/>
  <c r="E10"/>
  <c r="B28"/>
</calcChain>
</file>

<file path=xl/sharedStrings.xml><?xml version="1.0" encoding="utf-8"?>
<sst xmlns="http://schemas.openxmlformats.org/spreadsheetml/2006/main" count="139" uniqueCount="136">
  <si>
    <t>Vodka</t>
    <phoneticPr fontId="2" type="noConversion"/>
  </si>
  <si>
    <t>SSW =</t>
    <phoneticPr fontId="2" type="noConversion"/>
  </si>
  <si>
    <t>For Graph:</t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</si>
  <si>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</si>
  <si>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</si>
  <si>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</si>
  <si>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</si>
  <si>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Crit F</t>
    <phoneticPr fontId="2" type="noConversion"/>
  </si>
  <si>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</si>
  <si>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</si>
  <si>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t xml:space="preserve">CI % = </t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</si>
  <si>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</si>
  <si>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</si>
  <si>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</si>
  <si>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</si>
  <si>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</si>
  <si>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</si>
  <si>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</si>
  <si>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</si>
  <si>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</si>
  <si>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</si>
  <si>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</si>
  <si>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t>Degradation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</si>
  <si>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</si>
  <si>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</si>
  <si>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</si>
  <si>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</si>
  <si>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</si>
  <si>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</si>
  <si>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</si>
  <si>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</si>
  <si>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</si>
  <si>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</si>
  <si>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</si>
  <si>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</si>
  <si>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</si>
  <si>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</si>
  <si>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</si>
  <si>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</si>
  <si>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</si>
  <si>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</si>
  <si>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</si>
  <si>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</si>
  <si>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</si>
  <si>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t>V</t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</si>
  <si>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</si>
  <si>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</si>
  <si>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</si>
  <si>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</si>
  <si>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</si>
  <si>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</si>
  <si>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</si>
  <si>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</si>
  <si>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</si>
  <si>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</si>
  <si>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</si>
  <si>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</si>
  <si>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</si>
  <si>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</si>
  <si>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</si>
  <si>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</si>
  <si>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t>The real world...</t>
    <phoneticPr fontId="2" type="noConversion"/>
  </si>
  <si>
    <t>Decision</t>
    <phoneticPr fontId="2" type="noConversion"/>
  </si>
  <si>
    <t>HYPOTHESIS TESTING</t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</si>
  <si>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</si>
  <si>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</si>
  <si>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</si>
  <si>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crit t =</t>
    <phoneticPr fontId="2" type="noConversion"/>
  </si>
  <si>
    <t>required</t>
    <phoneticPr fontId="2" type="noConversion"/>
  </si>
  <si>
    <t>How to generate data</t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</si>
  <si>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</si>
  <si>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</si>
  <si>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</si>
  <si>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</si>
  <si>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</si>
  <si>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</si>
  <si>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</si>
  <si>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t>N =</t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</si>
  <si>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</si>
  <si>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Type of Alcohol</t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</si>
  <si>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</si>
  <si>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sz val="18"/>
        <color indexed="9"/>
        <rFont val="Times"/>
      </rPr>
      <t>T</t>
    </r>
    <r>
      <rPr>
        <vertAlign val="subscript"/>
        <sz val="18"/>
        <color indexed="9"/>
        <rFont val="Times"/>
      </rPr>
      <t>j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>/n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</si>
  <si>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t>WW</t>
    <phoneticPr fontId="2" type="noConversion"/>
  </si>
  <si>
    <t>S</t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</si>
  <si>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</si>
  <si>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</si>
  <si>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</si>
  <si>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</si>
  <si>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</si>
  <si>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</si>
  <si>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</si>
  <si>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</si>
  <si>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</si>
  <si>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t>x14 =</t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</si>
  <si>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</si>
  <si>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</si>
  <si>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</si>
  <si>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</si>
  <si>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</si>
  <si>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</si>
  <si>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</si>
  <si>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</si>
  <si>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</si>
  <si>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RW</t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</si>
  <si>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</si>
  <si>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</si>
  <si>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</si>
  <si>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</si>
  <si>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</si>
  <si>
    <t>Red Wine</t>
    <phoneticPr fontId="2" type="noConversion"/>
  </si>
  <si>
    <t>White Wine</t>
    <phoneticPr fontId="2" type="noConversion"/>
  </si>
  <si>
    <t>Population SD of temperatures</t>
    <phoneticPr fontId="2" type="noConversion"/>
  </si>
  <si>
    <t>The data (sample)...</t>
    <phoneticPr fontId="2" type="noConversion"/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</si>
  <si>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</si>
  <si>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</si>
  <si>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</si>
  <si>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</si>
  <si>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</si>
  <si>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</si>
  <si>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</si>
  <si>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</si>
  <si>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</si>
  <si>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</si>
  <si>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</si>
  <si>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</si>
  <si>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</si>
  <si>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</si>
  <si>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</si>
  <si>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</si>
  <si>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t>MS</t>
    <phoneticPr fontId="2" type="noConversion"/>
  </si>
  <si>
    <t>Obt F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</si>
  <si>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</si>
  <si>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</si>
  <si>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</si>
  <si>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</si>
  <si>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Scotch</t>
    <phoneticPr fontId="2" type="noConversion"/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</si>
</sst>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0.000"/>
    <numFmt numFmtId="171" formatCode="#,##0.0"/>
    <numFmt numFmtId="172" formatCode="#,##0.000"/>
    <numFmt numFmtId="173" formatCode="0.0"/>
  </numFmts>
  <fonts count="20">
    <font>
      <sz val="18"/>
      <name val="Times"/>
    </font>
    <font>
      <sz val="10"/>
      <name val="Verdana"/>
    </font>
    <font>
      <sz val="8"/>
      <name val="Verdana"/>
    </font>
    <font>
      <sz val="18"/>
      <name val="Symbol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sz val="18"/>
      <color indexed="8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  <font>
      <u/>
      <sz val="18"/>
      <color indexed="12"/>
      <name val="Times"/>
    </font>
    <font>
      <u/>
      <sz val="18"/>
      <color indexed="20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8" fillId="0" borderId="0" applyNumberFormat="0" applyFill="0" applyBorder="0" applyAlignment="0" applyProtection="0">
      <alignment horizontal="center" vertical="center"/>
    </xf>
    <xf numFmtId="4" fontId="19" fillId="0" borderId="0" applyNumberFormat="0" applyFill="0" applyBorder="0" applyAlignment="0" applyProtection="0">
      <alignment horizontal="center" vertical="center"/>
    </xf>
  </cellStyleXfs>
  <cellXfs count="112">
    <xf numFmtId="4" fontId="0" fillId="0" borderId="0" xfId="0">
      <alignment horizontal="center" vertical="center"/>
    </xf>
    <xf numFmtId="4" fontId="0" fillId="0" borderId="0" xfId="0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0" fillId="0" borderId="0" xfId="0" applyFill="1" applyBorder="1" applyAlignment="1">
      <alignment horizontal="right" vertical="center"/>
    </xf>
    <xf numFmtId="4" fontId="0" fillId="2" borderId="0" xfId="0" applyFill="1" applyAlignment="1">
      <alignment horizontal="center" vertical="center"/>
    </xf>
    <xf numFmtId="4" fontId="5" fillId="3" borderId="0" xfId="0" applyFont="1" applyFill="1" applyAlignment="1">
      <alignment horizontal="center" vertical="center"/>
    </xf>
    <xf numFmtId="4" fontId="5" fillId="3" borderId="0" xfId="0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4" fontId="5" fillId="3" borderId="0" xfId="0" applyFont="1" applyFill="1" applyBorder="1" applyAlignment="1">
      <alignment horizontal="right" vertical="center"/>
    </xf>
    <xf numFmtId="4" fontId="4" fillId="3" borderId="0" xfId="0" applyFont="1" applyFill="1" applyBorder="1" applyAlignment="1">
      <alignment horizontal="right" vertical="center"/>
    </xf>
    <xf numFmtId="4" fontId="4" fillId="3" borderId="0" xfId="0" applyFont="1" applyFill="1" applyAlignment="1">
      <alignment horizontal="center" vertical="center"/>
    </xf>
    <xf numFmtId="4" fontId="6" fillId="4" borderId="0" xfId="0" applyFont="1" applyFill="1" applyAlignment="1">
      <alignment horizontal="right" vertical="center"/>
    </xf>
    <xf numFmtId="4" fontId="5" fillId="4" borderId="0" xfId="0" applyFont="1" applyFill="1" applyAlignment="1">
      <alignment horizontal="left" vertical="center"/>
    </xf>
    <xf numFmtId="4" fontId="5" fillId="5" borderId="0" xfId="0" applyFont="1" applyFill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4" fontId="0" fillId="0" borderId="0" xfId="0" applyBorder="1" applyAlignment="1">
      <alignment horizontal="center" vertical="center"/>
    </xf>
    <xf numFmtId="3" fontId="3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5" fillId="5" borderId="0" xfId="0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left" vertical="center"/>
    </xf>
    <xf numFmtId="4" fontId="5" fillId="3" borderId="0" xfId="0" applyFont="1" applyFill="1" applyAlignment="1">
      <alignment horizontal="left" vertical="center"/>
    </xf>
    <xf numFmtId="172" fontId="5" fillId="3" borderId="0" xfId="0" applyNumberFormat="1" applyFont="1" applyFill="1" applyBorder="1" applyAlignment="1">
      <alignment horizontal="center" vertical="center"/>
    </xf>
    <xf numFmtId="4" fontId="5" fillId="3" borderId="0" xfId="0" applyFont="1" applyFill="1" applyBorder="1" applyAlignment="1">
      <alignment horizontal="center" vertical="center"/>
    </xf>
    <xf numFmtId="4" fontId="5" fillId="3" borderId="0" xfId="0" applyFont="1" applyFill="1" applyBorder="1" applyAlignment="1">
      <alignment horizontal="left" vertical="center"/>
    </xf>
    <xf numFmtId="171" fontId="5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4" fontId="5" fillId="6" borderId="0" xfId="0" applyFont="1" applyFill="1" applyAlignment="1">
      <alignment horizontal="right" vertical="center"/>
    </xf>
    <xf numFmtId="9" fontId="5" fillId="6" borderId="0" xfId="1" applyFont="1" applyFill="1" applyAlignment="1">
      <alignment horizontal="left" vertical="center"/>
    </xf>
    <xf numFmtId="3" fontId="5" fillId="6" borderId="0" xfId="0" applyNumberFormat="1" applyFont="1" applyFill="1" applyAlignment="1">
      <alignment horizontal="left" vertical="center"/>
    </xf>
    <xf numFmtId="4" fontId="6" fillId="6" borderId="0" xfId="0" applyFont="1" applyFill="1" applyAlignment="1">
      <alignment horizontal="right" vertical="center"/>
    </xf>
    <xf numFmtId="4" fontId="5" fillId="6" borderId="0" xfId="0" applyFont="1" applyFill="1" applyAlignment="1">
      <alignment horizontal="left" vertical="center"/>
    </xf>
    <xf numFmtId="171" fontId="5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5" fillId="5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left" vertical="center"/>
    </xf>
    <xf numFmtId="171" fontId="5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5" fillId="3" borderId="4" xfId="0" applyFont="1" applyFill="1" applyBorder="1" applyAlignment="1">
      <alignment horizontal="left" vertical="center"/>
    </xf>
    <xf numFmtId="4" fontId="5" fillId="3" borderId="4" xfId="0" applyFont="1" applyFill="1" applyBorder="1" applyAlignment="1">
      <alignment horizontal="center" vertical="center"/>
    </xf>
    <xf numFmtId="171" fontId="0" fillId="3" borderId="0" xfId="0" quotePrefix="1" applyNumberFormat="1" applyFill="1" applyAlignment="1">
      <alignment horizontal="left" vertical="center"/>
    </xf>
    <xf numFmtId="3" fontId="5" fillId="6" borderId="0" xfId="1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172" fontId="4" fillId="3" borderId="4" xfId="0" applyNumberFormat="1" applyFont="1" applyFill="1" applyBorder="1" applyAlignment="1">
      <alignment horizontal="right" vertical="center"/>
    </xf>
    <xf numFmtId="4" fontId="4" fillId="3" borderId="4" xfId="0" applyFont="1" applyFill="1" applyBorder="1" applyAlignment="1">
      <alignment horizontal="center" vertical="center"/>
    </xf>
    <xf numFmtId="4" fontId="0" fillId="5" borderId="4" xfId="0" applyFill="1" applyBorder="1" applyAlignment="1">
      <alignment horizontal="center" vertical="center"/>
    </xf>
    <xf numFmtId="4" fontId="5" fillId="5" borderId="4" xfId="0" applyFont="1" applyFill="1" applyBorder="1" applyAlignment="1">
      <alignment horizontal="right" vertical="center"/>
    </xf>
    <xf numFmtId="3" fontId="0" fillId="5" borderId="4" xfId="0" applyNumberFormat="1" applyFill="1" applyBorder="1" applyAlignment="1">
      <alignment horizontal="left" vertical="center"/>
    </xf>
    <xf numFmtId="171" fontId="6" fillId="4" borderId="0" xfId="0" applyNumberFormat="1" applyFont="1" applyFill="1" applyAlignment="1">
      <alignment horizontal="right" vertical="center"/>
    </xf>
    <xf numFmtId="171" fontId="5" fillId="4" borderId="0" xfId="0" applyNumberFormat="1" applyFont="1" applyFill="1" applyAlignment="1">
      <alignment horizontal="left" vertical="center"/>
    </xf>
    <xf numFmtId="171" fontId="5" fillId="4" borderId="0" xfId="0" applyNumberFormat="1" applyFont="1" applyFill="1" applyAlignment="1">
      <alignment horizontal="center" vertical="center"/>
    </xf>
    <xf numFmtId="172" fontId="0" fillId="0" borderId="0" xfId="0" applyNumberFormat="1" applyFill="1" applyBorder="1" applyAlignment="1">
      <alignment horizontal="left" vertical="center"/>
    </xf>
    <xf numFmtId="171" fontId="6" fillId="3" borderId="0" xfId="0" applyNumberFormat="1" applyFont="1" applyFill="1" applyBorder="1" applyAlignment="1">
      <alignment horizontal="right" vertical="center"/>
    </xf>
    <xf numFmtId="4" fontId="5" fillId="6" borderId="4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3" borderId="5" xfId="0" applyFont="1" applyFill="1" applyBorder="1" applyAlignment="1">
      <alignment horizontal="center" vertical="center"/>
    </xf>
    <xf numFmtId="4" fontId="5" fillId="3" borderId="5" xfId="0" applyFont="1" applyFill="1" applyBorder="1" applyAlignment="1">
      <alignment horizontal="right" vertical="center"/>
    </xf>
    <xf numFmtId="172" fontId="5" fillId="3" borderId="5" xfId="0" applyNumberFormat="1" applyFont="1" applyFill="1" applyBorder="1" applyAlignment="1">
      <alignment horizontal="center" vertical="center"/>
    </xf>
    <xf numFmtId="4" fontId="0" fillId="3" borderId="5" xfId="0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4" fontId="15" fillId="0" borderId="0" xfId="0" applyFont="1" applyFill="1" applyBorder="1" applyAlignment="1">
      <alignment horizontal="left" vertical="center"/>
    </xf>
    <xf numFmtId="4" fontId="11" fillId="0" borderId="0" xfId="0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vertical="center"/>
    </xf>
    <xf numFmtId="4" fontId="12" fillId="0" borderId="0" xfId="0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left" vertical="center"/>
    </xf>
    <xf numFmtId="9" fontId="11" fillId="0" borderId="0" xfId="1" applyFont="1" applyFill="1" applyBorder="1" applyAlignment="1">
      <alignment horizontal="left" vertical="center"/>
    </xf>
    <xf numFmtId="4" fontId="11" fillId="0" borderId="0" xfId="0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1" fillId="0" borderId="0" xfId="0" applyFont="1" applyBorder="1" applyAlignment="1">
      <alignment horizontal="center" vertical="center"/>
    </xf>
    <xf numFmtId="4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4" fontId="11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quotePrefix="1" applyFont="1" applyFill="1" applyBorder="1" applyAlignment="1">
      <alignment horizontal="left" vertical="center"/>
    </xf>
    <xf numFmtId="17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5" fillId="0" borderId="0" xfId="0" applyFont="1" applyFill="1" applyBorder="1" applyAlignment="1">
      <alignment horizontal="center" vertical="center" wrapText="1"/>
    </xf>
    <xf numFmtId="172" fontId="11" fillId="0" borderId="0" xfId="0" quotePrefix="1" applyNumberFormat="1" applyFont="1" applyFill="1" applyBorder="1" applyAlignment="1">
      <alignment horizontal="left" vertical="center"/>
    </xf>
    <xf numFmtId="4" fontId="11" fillId="0" borderId="0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0" xfId="0" applyFont="1" applyBorder="1" applyAlignment="1">
      <alignment horizontal="center" vertical="top"/>
    </xf>
    <xf numFmtId="4" fontId="17" fillId="0" borderId="0" xfId="0" applyFont="1" applyBorder="1" applyAlignment="1">
      <alignment horizontal="left" vertical="top"/>
    </xf>
    <xf numFmtId="4" fontId="11" fillId="0" borderId="6" xfId="0" quotePrefix="1" applyFont="1" applyFill="1" applyBorder="1" applyAlignment="1">
      <alignment horizontal="left" vertical="center"/>
    </xf>
    <xf numFmtId="4" fontId="11" fillId="0" borderId="7" xfId="0" applyFont="1" applyFill="1" applyBorder="1" applyAlignment="1">
      <alignment vertical="center" wrapText="1"/>
    </xf>
    <xf numFmtId="4" fontId="11" fillId="0" borderId="8" xfId="0" applyFont="1" applyFill="1" applyBorder="1" applyAlignment="1">
      <alignment horizontal="right" vertical="center"/>
    </xf>
    <xf numFmtId="4" fontId="12" fillId="0" borderId="1" xfId="0" applyFont="1" applyFill="1" applyBorder="1" applyAlignment="1">
      <alignment horizontal="right" vertical="center"/>
    </xf>
    <xf numFmtId="4" fontId="11" fillId="0" borderId="1" xfId="0" applyFont="1" applyFill="1" applyBorder="1" applyAlignment="1">
      <alignment horizontal="center" vertical="center"/>
    </xf>
    <xf numFmtId="4" fontId="11" fillId="0" borderId="1" xfId="0" applyFont="1" applyFill="1" applyBorder="1" applyAlignment="1">
      <alignment horizontal="left" vertical="center"/>
    </xf>
    <xf numFmtId="4" fontId="11" fillId="0" borderId="1" xfId="0" applyFont="1" applyFill="1" applyBorder="1" applyAlignment="1">
      <alignment vertical="center" wrapText="1"/>
    </xf>
    <xf numFmtId="4" fontId="11" fillId="0" borderId="10" xfId="0" applyFont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4" fontId="11" fillId="0" borderId="3" xfId="0" applyFont="1" applyFill="1" applyBorder="1" applyAlignment="1">
      <alignment vertical="center"/>
    </xf>
    <xf numFmtId="4" fontId="11" fillId="0" borderId="0" xfId="0" applyFont="1" applyFill="1" applyBorder="1" applyAlignment="1">
      <alignment vertical="center"/>
    </xf>
    <xf numFmtId="4" fontId="5" fillId="6" borderId="0" xfId="0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75807699256105"/>
          <c:y val="0.0238649607818888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both"/>
            <c:errValType val="fixedVal"/>
            <c:noEndCap val="1"/>
            <c:val val="0.0"/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n''s'!$O$3:$O$6</c:f>
              <c:numCache>
                <c:formatCode>#,##0.0</c:formatCode>
                <c:ptCount val="4"/>
                <c:pt idx="0">
                  <c:v>5.0</c:v>
                </c:pt>
                <c:pt idx="1">
                  <c:v>2.0</c:v>
                </c:pt>
                <c:pt idx="2">
                  <c:v>5.8</c:v>
                </c:pt>
                <c:pt idx="3">
                  <c:v>3.0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errBars>
            <c:errBarType val="both"/>
            <c:errValType val="cust"/>
            <c:plus>
              <c:numRef>
                <c:f>'ANOVA.Unequal n''s'!$Q$3:$Q$6</c:f>
                <c:numCache>
                  <c:formatCode>General</c:formatCode>
                  <c:ptCount val="4"/>
                  <c:pt idx="0">
                    <c:v>0.636782666300842</c:v>
                  </c:pt>
                  <c:pt idx="1">
                    <c:v>0.402736720005122</c:v>
                  </c:pt>
                  <c:pt idx="2">
                    <c:v>0.450273341483376</c:v>
                  </c:pt>
                  <c:pt idx="3">
                    <c:v>0.402736720005122</c:v>
                  </c:pt>
                </c:numCache>
              </c:numRef>
            </c:plus>
            <c:minus>
              <c:numRef>
                <c:f>'ANOVA.Unequal n''s'!$Q$3:$Q$6</c:f>
                <c:numCache>
                  <c:formatCode>General</c:formatCode>
                  <c:ptCount val="4"/>
                  <c:pt idx="0">
                    <c:v>0.636782666300842</c:v>
                  </c:pt>
                  <c:pt idx="1">
                    <c:v>0.402736720005122</c:v>
                  </c:pt>
                  <c:pt idx="2">
                    <c:v>0.450273341483376</c:v>
                  </c:pt>
                  <c:pt idx="3">
                    <c:v>0.402736720005122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n''s'!$P$3:$P$6</c:f>
              <c:numCache>
                <c:formatCode>#,##0.00</c:formatCode>
                <c:ptCount val="4"/>
                <c:pt idx="0">
                  <c:v>5.5</c:v>
                </c:pt>
                <c:pt idx="1">
                  <c:v>2.0</c:v>
                </c:pt>
                <c:pt idx="2">
                  <c:v>5.75</c:v>
                </c:pt>
                <c:pt idx="3">
                  <c:v>3.2</c:v>
                </c:pt>
              </c:numCache>
            </c:numRef>
          </c:val>
        </c:ser>
        <c:axId val="545579768"/>
        <c:axId val="1123703208"/>
      </c:barChart>
      <c:catAx>
        <c:axId val="545579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123703208"/>
        <c:crosses val="autoZero"/>
        <c:auto val="1"/>
        <c:lblAlgn val="ctr"/>
        <c:lblOffset val="100"/>
      </c:catAx>
      <c:valAx>
        <c:axId val="1123703208"/>
        <c:scaling>
          <c:orientation val="minMax"/>
          <c:max val="7.9"/>
          <c:min val="0.0"/>
        </c:scaling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545579768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72897396817412"/>
          <c:y val="0.140131951236879"/>
          <c:w val="0.33519102415537"/>
          <c:h val="0.071540819384702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 assume HOV</a:t>
            </a:r>
          </a:p>
        </c:rich>
      </c:tx>
      <c:layout>
        <c:manualLayout>
          <c:xMode val="edge"/>
          <c:yMode val="edge"/>
          <c:x val="0.289610525716921"/>
          <c:y val="0.0262446550567566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muj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both"/>
            <c:errValType val="fixedVal"/>
            <c:noEndCap val="1"/>
            <c:val val="0.0"/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n''s'!$O$3:$O$6</c:f>
              <c:numCache>
                <c:formatCode>#,##0.0</c:formatCode>
                <c:ptCount val="4"/>
                <c:pt idx="0">
                  <c:v>5.0</c:v>
                </c:pt>
                <c:pt idx="1">
                  <c:v>2.0</c:v>
                </c:pt>
                <c:pt idx="2">
                  <c:v>5.8</c:v>
                </c:pt>
                <c:pt idx="3">
                  <c:v>3.0</c:v>
                </c:pt>
              </c:numCache>
            </c:numRef>
          </c:val>
        </c:ser>
        <c:ser>
          <c:idx val="1"/>
          <c:order val="1"/>
          <c:tx>
            <c:v>Mj</c:v>
          </c:tx>
          <c:spPr>
            <a:solidFill>
              <a:srgbClr val="FF0000"/>
            </a:solidFill>
          </c:spPr>
          <c:errBars>
            <c:errBarType val="both"/>
            <c:errValType val="cust"/>
            <c:plus>
              <c:numRef>
                <c:f>'ANOVA.Unequal n''s'!$R$3:$R$6</c:f>
                <c:numCache>
                  <c:formatCode>General</c:formatCode>
                  <c:ptCount val="4"/>
                  <c:pt idx="0">
                    <c:v>6.35310236699349</c:v>
                  </c:pt>
                  <c:pt idx="1">
                    <c:v>0.0</c:v>
                  </c:pt>
                  <c:pt idx="2">
                    <c:v>0.795611576221719</c:v>
                  </c:pt>
                  <c:pt idx="3">
                    <c:v>0.555289021008759</c:v>
                  </c:pt>
                </c:numCache>
              </c:numRef>
            </c:plus>
            <c:minus>
              <c:numRef>
                <c:f>'ANOVA.Unequal n''s'!$R$3:$R$6</c:f>
                <c:numCache>
                  <c:formatCode>General</c:formatCode>
                  <c:ptCount val="4"/>
                  <c:pt idx="0">
                    <c:v>6.35310236699349</c:v>
                  </c:pt>
                  <c:pt idx="1">
                    <c:v>0.0</c:v>
                  </c:pt>
                  <c:pt idx="2">
                    <c:v>0.795611576221719</c:v>
                  </c:pt>
                  <c:pt idx="3">
                    <c:v>0.555289021008759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strRef>
              <c:f>'ANOVA.Unequal n''s'!$N$3:$N$6</c:f>
              <c:strCache>
                <c:ptCount val="4"/>
                <c:pt idx="0">
                  <c:v>RW</c:v>
                </c:pt>
                <c:pt idx="1">
                  <c:v>WW</c:v>
                </c:pt>
                <c:pt idx="2">
                  <c:v>S</c:v>
                </c:pt>
                <c:pt idx="3">
                  <c:v>V</c:v>
                </c:pt>
              </c:strCache>
            </c:strRef>
          </c:cat>
          <c:val>
            <c:numRef>
              <c:f>'ANOVA.Unequal n''s'!$P$3:$P$6</c:f>
              <c:numCache>
                <c:formatCode>#,##0.00</c:formatCode>
                <c:ptCount val="4"/>
                <c:pt idx="0">
                  <c:v>5.5</c:v>
                </c:pt>
                <c:pt idx="1">
                  <c:v>2.0</c:v>
                </c:pt>
                <c:pt idx="2">
                  <c:v>5.75</c:v>
                </c:pt>
                <c:pt idx="3">
                  <c:v>3.2</c:v>
                </c:pt>
              </c:numCache>
            </c:numRef>
          </c:val>
        </c:ser>
        <c:axId val="1098060360"/>
        <c:axId val="1097949160"/>
      </c:barChart>
      <c:catAx>
        <c:axId val="1098060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Type of Alcohol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097949160"/>
        <c:crosses val="autoZero"/>
        <c:auto val="1"/>
        <c:lblAlgn val="ctr"/>
        <c:lblOffset val="100"/>
      </c:catAx>
      <c:valAx>
        <c:axId val="1097949160"/>
        <c:scaling>
          <c:orientation val="minMax"/>
          <c:max val="7.9"/>
          <c:min val="0.0"/>
        </c:scaling>
        <c:axPos val="l"/>
        <c:majorGridlines/>
        <c:title>
          <c:tx>
            <c:rich>
              <a:bodyPr anchor="b" anchorCtr="0"/>
              <a:lstStyle/>
              <a:p>
                <a:pPr>
                  <a:defRPr sz="2400" b="0"/>
                </a:pPr>
                <a:r>
                  <a:rPr lang="en-US" sz="2400" b="0"/>
                  <a:t>Hangover Rating</a:t>
                </a:r>
              </a:p>
            </c:rich>
          </c:tx>
          <c:layout>
            <c:manualLayout>
              <c:xMode val="edge"/>
              <c:yMode val="edge"/>
              <c:x val="0.00567226965821077"/>
              <c:y val="0.23628228875151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2400" b="0" i="0"/>
            </a:pPr>
            <a:endParaRPr lang="en-US"/>
          </a:p>
        </c:txPr>
        <c:crossAx val="1098060360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355150919912286"/>
          <c:y val="0.137752256962011"/>
          <c:w val="0.304768492318011"/>
          <c:h val="0.071540819384702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310022" y="2992449"/>
    <xdr:ext cx="4475452" cy="5322709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99368" y="2981159"/>
    <xdr:ext cx="4625476" cy="5347367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6"/>
  <sheetViews>
    <sheetView zoomScale="120" workbookViewId="0">
      <selection activeCell="C7" sqref="C7"/>
    </sheetView>
  </sheetViews>
  <sheetFormatPr baseColWidth="10" defaultColWidth="13.09765625" defaultRowHeight="19"/>
  <cols>
    <col min="1" max="1" width="11.3984375" style="81" customWidth="1"/>
    <col min="2" max="2" width="9.69921875" style="81" customWidth="1"/>
    <col min="3" max="3" width="3.19921875" style="81" customWidth="1"/>
    <col min="4" max="4" width="10" style="81" customWidth="1"/>
    <col min="5" max="5" width="12.5" style="81" customWidth="1"/>
    <col min="6" max="6" width="6.3984375" style="81" customWidth="1"/>
    <col min="7" max="7" width="7.796875" style="81" customWidth="1"/>
    <col min="8" max="8" width="3.19921875" style="81" customWidth="1"/>
    <col min="9" max="9" width="13.5" style="81" customWidth="1"/>
    <col min="10" max="10" width="9.59765625" style="81" customWidth="1"/>
    <col min="11" max="11" width="8.09765625" style="81" customWidth="1"/>
    <col min="12" max="13" width="6" style="81" customWidth="1"/>
    <col min="14" max="16" width="7.3984375" style="81" customWidth="1"/>
    <col min="17" max="17" width="8.296875" style="81" customWidth="1"/>
    <col min="18" max="16384" width="13.09765625" style="81"/>
  </cols>
  <sheetData>
    <row r="1" spans="1:13" s="98" customFormat="1" ht="43" customHeight="1">
      <c r="A1" s="99" t="s">
        <v>69</v>
      </c>
    </row>
    <row r="2" spans="1:13" s="69" customFormat="1" ht="10" customHeight="1">
      <c r="H2" s="78"/>
      <c r="I2" s="78"/>
      <c r="J2" s="78"/>
    </row>
    <row r="3" spans="1:13" ht="25">
      <c r="A3" s="79" t="s">
        <v>61</v>
      </c>
      <c r="B3" s="69"/>
      <c r="C3" s="69"/>
      <c r="D3" s="69"/>
      <c r="E3" s="69"/>
      <c r="F3" s="69"/>
      <c r="G3" s="72"/>
      <c r="H3" s="72"/>
      <c r="I3" s="80"/>
      <c r="J3" s="69"/>
      <c r="K3" s="69"/>
      <c r="L3" s="69"/>
      <c r="M3" s="69"/>
    </row>
    <row r="4" spans="1:13" ht="27" customHeight="1">
      <c r="A4" s="75" t="s">
        <v>104</v>
      </c>
      <c r="B4" s="69">
        <v>98.6</v>
      </c>
      <c r="C4" s="82" t="s">
        <v>105</v>
      </c>
      <c r="D4" s="69"/>
      <c r="E4" s="69"/>
      <c r="F4" s="69"/>
      <c r="G4" s="72"/>
      <c r="H4" s="72"/>
      <c r="I4" s="79" t="s">
        <v>100</v>
      </c>
      <c r="J4" s="83"/>
      <c r="K4" s="84"/>
      <c r="L4" s="69"/>
      <c r="M4" s="69"/>
    </row>
    <row r="5" spans="1:13" ht="27" customHeight="1">
      <c r="A5" s="75" t="s">
        <v>106</v>
      </c>
      <c r="B5" s="69">
        <v>99.5</v>
      </c>
      <c r="C5" s="82" t="s">
        <v>107</v>
      </c>
      <c r="D5" s="69"/>
      <c r="E5" s="69"/>
      <c r="F5" s="69"/>
      <c r="G5" s="72"/>
      <c r="H5" s="72"/>
      <c r="I5" s="82" t="s">
        <v>101</v>
      </c>
      <c r="J5" s="69"/>
      <c r="K5" s="69"/>
      <c r="L5" s="69"/>
      <c r="M5" s="69"/>
    </row>
    <row r="6" spans="1:13" ht="27" customHeight="1">
      <c r="A6" s="103" t="s">
        <v>108</v>
      </c>
      <c r="B6" s="104">
        <v>0.1</v>
      </c>
      <c r="C6" s="105" t="s">
        <v>111</v>
      </c>
      <c r="D6" s="104"/>
      <c r="E6" s="104"/>
      <c r="F6" s="104"/>
      <c r="G6" s="106"/>
      <c r="H6" s="106"/>
      <c r="I6" s="105" t="s">
        <v>42</v>
      </c>
      <c r="J6" s="105" t="s">
        <v>43</v>
      </c>
      <c r="K6" s="104"/>
      <c r="L6" s="69"/>
      <c r="M6" s="69"/>
    </row>
    <row r="7" spans="1:13" ht="14" customHeight="1">
      <c r="A7" s="75"/>
      <c r="B7" s="78"/>
      <c r="C7" s="82"/>
      <c r="D7" s="78"/>
      <c r="E7" s="78"/>
      <c r="F7" s="78"/>
      <c r="G7" s="72"/>
      <c r="H7" s="72"/>
      <c r="I7" s="78"/>
      <c r="J7" s="78"/>
      <c r="K7" s="78"/>
      <c r="L7" s="78"/>
      <c r="M7" s="78"/>
    </row>
    <row r="8" spans="1:13" s="85" customFormat="1" ht="32" customHeight="1">
      <c r="A8" s="79" t="s">
        <v>112</v>
      </c>
      <c r="B8" s="69"/>
      <c r="C8" s="72"/>
      <c r="D8" s="75" t="s">
        <v>127</v>
      </c>
      <c r="E8" s="76">
        <v>0.05</v>
      </c>
      <c r="F8" s="72"/>
      <c r="G8" s="72"/>
      <c r="H8" s="72"/>
      <c r="I8" s="70" t="s">
        <v>128</v>
      </c>
      <c r="J8" s="77">
        <v>0.95</v>
      </c>
      <c r="K8" s="72"/>
      <c r="L8" s="72"/>
      <c r="M8" s="72"/>
    </row>
    <row r="9" spans="1:13" ht="28" customHeight="1" thickBot="1">
      <c r="A9" s="94" t="s">
        <v>17</v>
      </c>
      <c r="B9" s="94" t="s">
        <v>18</v>
      </c>
      <c r="C9" s="69"/>
      <c r="D9" s="68" t="s">
        <v>63</v>
      </c>
      <c r="E9" s="69"/>
      <c r="F9" s="69"/>
      <c r="G9" s="69"/>
      <c r="H9" s="78"/>
      <c r="I9" s="68" t="s">
        <v>113</v>
      </c>
      <c r="J9" s="69"/>
      <c r="K9" s="69"/>
      <c r="L9" s="69"/>
      <c r="M9" s="69"/>
    </row>
    <row r="10" spans="1:13" s="85" customFormat="1" ht="31" customHeight="1" thickBot="1">
      <c r="A10" s="86">
        <v>1</v>
      </c>
      <c r="B10" s="92">
        <f ca="1">NORMINV(RAND(),$B$5,$B$6)</f>
        <v>99.407749993986243</v>
      </c>
      <c r="C10" s="72"/>
      <c r="D10" s="102" t="s">
        <v>114</v>
      </c>
      <c r="E10" s="107">
        <f ca="1">(B20-B4)/B30</f>
        <v>31.546296945204936</v>
      </c>
      <c r="F10" s="100" t="s">
        <v>31</v>
      </c>
      <c r="G10" s="101"/>
      <c r="H10" s="72"/>
      <c r="I10" s="70" t="s">
        <v>115</v>
      </c>
      <c r="J10" s="73">
        <f ca="1">B30</f>
        <v>2.7476824539883905E-2</v>
      </c>
      <c r="K10" s="69"/>
      <c r="L10" s="72"/>
      <c r="M10" s="72"/>
    </row>
    <row r="11" spans="1:13" ht="30" customHeight="1" thickBot="1">
      <c r="A11" s="86">
        <v>2</v>
      </c>
      <c r="B11" s="92">
        <f t="shared" ref="B11:B19" ca="1" si="0">NORMINV(RAND(),$B$5,$B$6)</f>
        <v>99.492739536842549</v>
      </c>
      <c r="C11" s="75"/>
      <c r="D11" s="70" t="s">
        <v>116</v>
      </c>
      <c r="E11" s="71">
        <f ca="1">TINV(2*E8,B26)</f>
        <v>1.83311292255007</v>
      </c>
      <c r="F11" s="69"/>
      <c r="G11" s="69"/>
      <c r="H11" s="78"/>
      <c r="I11" s="70" t="s">
        <v>117</v>
      </c>
      <c r="J11" s="71">
        <f ca="1">TINV(1-J8,B26)</f>
        <v>2.262157158173582</v>
      </c>
      <c r="K11" s="69"/>
      <c r="L11" s="69"/>
      <c r="M11" s="69"/>
    </row>
    <row r="12" spans="1:13" ht="30" customHeight="1" thickBot="1">
      <c r="A12" s="86">
        <v>3</v>
      </c>
      <c r="B12" s="92">
        <f t="shared" ca="1" si="0"/>
        <v>99.349369849664598</v>
      </c>
      <c r="C12" s="75"/>
      <c r="D12" s="70"/>
      <c r="E12" s="69"/>
      <c r="F12" s="69"/>
      <c r="G12" s="69"/>
      <c r="H12" s="78"/>
      <c r="I12" s="102" t="s">
        <v>118</v>
      </c>
      <c r="J12" s="108">
        <f ca="1">J10*J11</f>
        <v>6.2156895316777913E-2</v>
      </c>
      <c r="K12" s="74" t="s">
        <v>68</v>
      </c>
      <c r="L12" s="69"/>
      <c r="M12" s="69"/>
    </row>
    <row r="13" spans="1:13" ht="30" customHeight="1">
      <c r="A13" s="86">
        <v>4</v>
      </c>
      <c r="B13" s="92">
        <f t="shared" ca="1" si="0"/>
        <v>99.554952680039165</v>
      </c>
      <c r="C13" s="70"/>
      <c r="D13" s="69"/>
      <c r="E13" s="69"/>
      <c r="F13" s="69"/>
      <c r="G13" s="69"/>
      <c r="H13" s="78"/>
      <c r="K13" s="96"/>
      <c r="L13" s="96"/>
      <c r="M13" s="69"/>
    </row>
    <row r="14" spans="1:13" ht="30" customHeight="1">
      <c r="A14" s="86">
        <v>5</v>
      </c>
      <c r="B14" s="92">
        <f t="shared" ca="1" si="0"/>
        <v>99.470766368448125</v>
      </c>
      <c r="C14" s="69"/>
      <c r="D14" s="69"/>
      <c r="E14" s="69"/>
      <c r="F14" s="69"/>
      <c r="G14" s="69"/>
      <c r="H14" s="78"/>
      <c r="I14" s="70" t="s">
        <v>119</v>
      </c>
      <c r="J14" s="97">
        <f ca="1">B20+J12</f>
        <v>99.528948961363241</v>
      </c>
      <c r="K14" s="109" t="s">
        <v>99</v>
      </c>
      <c r="L14" s="110"/>
      <c r="M14" s="69"/>
    </row>
    <row r="15" spans="1:13" ht="30" customHeight="1">
      <c r="A15" s="86">
        <v>6</v>
      </c>
      <c r="B15" s="92">
        <f t="shared" ca="1" si="0"/>
        <v>99.314285510050894</v>
      </c>
      <c r="C15" s="69"/>
      <c r="D15" s="69"/>
      <c r="E15" s="69"/>
      <c r="F15" s="69"/>
      <c r="G15" s="69"/>
      <c r="H15" s="78"/>
      <c r="I15" s="70" t="s">
        <v>64</v>
      </c>
      <c r="J15" s="97">
        <f ca="1">B20-J12</f>
        <v>99.404635170729691</v>
      </c>
      <c r="K15" s="109"/>
      <c r="L15" s="110"/>
      <c r="M15" s="69"/>
    </row>
    <row r="16" spans="1:13" ht="30" customHeight="1">
      <c r="A16" s="86">
        <v>7</v>
      </c>
      <c r="B16" s="92">
        <f t="shared" ca="1" si="0"/>
        <v>99.508806786588451</v>
      </c>
      <c r="C16" s="69"/>
      <c r="D16" s="69"/>
      <c r="E16" s="69"/>
      <c r="F16" s="69"/>
      <c r="G16" s="69"/>
      <c r="H16" s="78"/>
      <c r="I16" s="69"/>
      <c r="J16" s="69"/>
      <c r="K16" s="69"/>
      <c r="L16" s="69"/>
      <c r="M16" s="69"/>
    </row>
    <row r="17" spans="1:13" ht="30" customHeight="1">
      <c r="A17" s="86">
        <v>8</v>
      </c>
      <c r="B17" s="92">
        <f t="shared" ca="1" si="0"/>
        <v>99.495359444260231</v>
      </c>
      <c r="C17" s="69"/>
      <c r="D17" s="69"/>
      <c r="E17" s="69"/>
      <c r="F17" s="69"/>
      <c r="G17" s="69"/>
      <c r="H17" s="78"/>
      <c r="I17" s="69"/>
      <c r="J17" s="69"/>
      <c r="K17" s="69"/>
      <c r="L17" s="69"/>
      <c r="M17" s="69"/>
    </row>
    <row r="18" spans="1:13" ht="30" customHeight="1">
      <c r="A18" s="86">
        <v>9</v>
      </c>
      <c r="B18" s="92">
        <f t="shared" ca="1" si="0"/>
        <v>99.479805032207608</v>
      </c>
      <c r="C18" s="69"/>
      <c r="D18" s="69"/>
      <c r="E18" s="69"/>
      <c r="F18" s="69"/>
      <c r="G18" s="69"/>
      <c r="H18" s="78"/>
      <c r="I18" s="69"/>
      <c r="J18" s="69"/>
      <c r="K18" s="69"/>
      <c r="L18" s="69"/>
      <c r="M18" s="69"/>
    </row>
    <row r="19" spans="1:13" ht="30" customHeight="1">
      <c r="A19" s="86">
        <v>10</v>
      </c>
      <c r="B19" s="93">
        <f t="shared" ca="1" si="0"/>
        <v>99.594085458376796</v>
      </c>
      <c r="C19" s="69"/>
      <c r="D19" s="69"/>
      <c r="E19" s="69"/>
      <c r="F19" s="69"/>
      <c r="G19" s="69"/>
      <c r="H19" s="78"/>
      <c r="I19" s="69"/>
      <c r="J19" s="69"/>
      <c r="K19" s="69"/>
      <c r="L19" s="69"/>
      <c r="M19" s="69"/>
    </row>
    <row r="20" spans="1:13" ht="30" customHeight="1">
      <c r="A20" s="69" t="s">
        <v>65</v>
      </c>
      <c r="B20" s="73">
        <f ca="1">AVERAGE(B10:B19)</f>
        <v>99.466792066046466</v>
      </c>
      <c r="C20" s="69"/>
      <c r="D20" s="87"/>
      <c r="E20" s="69"/>
      <c r="F20" s="69"/>
      <c r="G20" s="69"/>
      <c r="H20" s="78"/>
      <c r="I20" s="69"/>
      <c r="J20" s="69"/>
      <c r="K20" s="69"/>
      <c r="L20" s="69"/>
      <c r="M20" s="69"/>
    </row>
    <row r="21" spans="1:13" ht="16" customHeight="1">
      <c r="A21" s="69"/>
      <c r="B21" s="73"/>
      <c r="C21" s="69"/>
      <c r="D21" s="87"/>
      <c r="E21" s="69"/>
      <c r="F21" s="69"/>
      <c r="G21" s="69"/>
      <c r="H21" s="78"/>
      <c r="I21" s="69"/>
      <c r="J21" s="69"/>
      <c r="K21" s="69"/>
      <c r="L21" s="69"/>
      <c r="M21" s="69"/>
    </row>
    <row r="22" spans="1:13" ht="30" customHeight="1">
      <c r="A22" s="68" t="s">
        <v>66</v>
      </c>
      <c r="B22" s="69"/>
      <c r="C22" s="69"/>
      <c r="D22" s="69"/>
      <c r="E22" s="69"/>
      <c r="F22" s="69"/>
      <c r="G22" s="69"/>
      <c r="H22" s="78"/>
      <c r="I22" s="69"/>
      <c r="J22" s="69"/>
      <c r="K22" s="69"/>
      <c r="L22" s="69"/>
      <c r="M22" s="69"/>
    </row>
    <row r="23" spans="1:13" ht="30" customHeight="1">
      <c r="A23" s="70" t="s">
        <v>23</v>
      </c>
      <c r="B23" s="88">
        <f ca="1">SUM(B10:B19)</f>
        <v>994.66792066046469</v>
      </c>
      <c r="C23" s="87" t="s">
        <v>13</v>
      </c>
      <c r="D23" s="69"/>
      <c r="E23" s="69"/>
      <c r="F23" s="69"/>
      <c r="G23" s="69"/>
      <c r="H23" s="78"/>
      <c r="I23" s="69"/>
      <c r="J23" s="69"/>
      <c r="K23" s="69"/>
      <c r="L23" s="69"/>
      <c r="M23" s="69"/>
    </row>
    <row r="24" spans="1:13" ht="30" customHeight="1">
      <c r="A24" s="70" t="s">
        <v>24</v>
      </c>
      <c r="B24" s="89">
        <f ca="1">COUNT(B10:B19)</f>
        <v>10</v>
      </c>
      <c r="C24" s="87" t="s">
        <v>14</v>
      </c>
      <c r="D24" s="69"/>
      <c r="E24" s="69"/>
      <c r="F24" s="69"/>
      <c r="G24" s="69"/>
      <c r="H24" s="78"/>
      <c r="I24" s="69"/>
      <c r="J24" s="69"/>
      <c r="K24" s="69"/>
      <c r="L24" s="69"/>
      <c r="M24" s="69"/>
    </row>
    <row r="25" spans="1:13" ht="27" customHeight="1">
      <c r="A25" s="90" t="s">
        <v>25</v>
      </c>
      <c r="B25" s="84">
        <f ca="1">SUMSQ(B10:B19)-B23^2/B24</f>
        <v>6.7947829811600968E-2</v>
      </c>
      <c r="C25" s="87" t="s">
        <v>20</v>
      </c>
      <c r="D25" s="69"/>
      <c r="E25" s="69"/>
      <c r="F25" s="69"/>
      <c r="G25" s="69"/>
      <c r="H25" s="78"/>
      <c r="I25" s="69"/>
      <c r="J25" s="69"/>
      <c r="K25" s="69"/>
      <c r="L25" s="69"/>
      <c r="M25" s="69"/>
    </row>
    <row r="26" spans="1:13" ht="27" customHeight="1">
      <c r="A26" s="91" t="s">
        <v>26</v>
      </c>
      <c r="B26" s="86">
        <f ca="1">B24-1</f>
        <v>9</v>
      </c>
      <c r="C26" s="87" t="s">
        <v>19</v>
      </c>
      <c r="D26" s="69"/>
      <c r="E26" s="69"/>
      <c r="F26" s="69"/>
      <c r="G26" s="69"/>
      <c r="H26" s="78"/>
      <c r="I26" s="69"/>
      <c r="J26" s="69"/>
      <c r="K26" s="69"/>
      <c r="L26" s="69"/>
      <c r="M26" s="69"/>
    </row>
    <row r="27" spans="1:13" ht="27" customHeight="1">
      <c r="A27" s="70" t="s">
        <v>27</v>
      </c>
      <c r="B27" s="71">
        <f ca="1">B25/B26</f>
        <v>7.5497588679556632E-3</v>
      </c>
      <c r="C27" s="87" t="s">
        <v>21</v>
      </c>
      <c r="D27" s="69"/>
      <c r="E27" s="69"/>
      <c r="F27" s="69"/>
      <c r="G27" s="69"/>
      <c r="H27" s="78"/>
      <c r="I27" s="69"/>
      <c r="J27" s="69"/>
      <c r="K27" s="69"/>
      <c r="L27" s="69"/>
      <c r="M27" s="69"/>
    </row>
    <row r="28" spans="1:13" ht="27" customHeight="1">
      <c r="A28" s="70" t="s">
        <v>60</v>
      </c>
      <c r="B28" s="71">
        <f ca="1">SQRT(B27)</f>
        <v>8.688934841484118E-2</v>
      </c>
      <c r="C28" s="95" t="s">
        <v>41</v>
      </c>
      <c r="D28" s="87"/>
      <c r="E28" s="69"/>
      <c r="F28" s="69"/>
      <c r="G28" s="69"/>
      <c r="H28" s="78"/>
      <c r="I28" s="69"/>
      <c r="J28" s="69"/>
      <c r="K28" s="69"/>
      <c r="L28" s="69"/>
      <c r="M28" s="69"/>
    </row>
    <row r="29" spans="1:13" ht="27" customHeight="1">
      <c r="A29" s="70" t="s">
        <v>15</v>
      </c>
      <c r="B29" s="71">
        <f ca="1">B27/B24</f>
        <v>7.549758867955663E-4</v>
      </c>
      <c r="C29" s="95" t="s">
        <v>11</v>
      </c>
      <c r="D29" s="69"/>
      <c r="E29" s="69"/>
      <c r="F29" s="69"/>
      <c r="G29" s="69"/>
      <c r="H29" s="78"/>
      <c r="I29" s="69"/>
      <c r="J29" s="69"/>
      <c r="K29" s="69"/>
      <c r="L29" s="69"/>
      <c r="M29" s="69"/>
    </row>
    <row r="30" spans="1:13" ht="27" customHeight="1">
      <c r="A30" s="70" t="s">
        <v>16</v>
      </c>
      <c r="B30" s="71">
        <f ca="1">SQRT(B29)</f>
        <v>2.7476824539883905E-2</v>
      </c>
      <c r="C30" s="87" t="s">
        <v>12</v>
      </c>
      <c r="D30" s="69"/>
      <c r="E30" s="69"/>
      <c r="F30" s="69"/>
      <c r="G30" s="69"/>
      <c r="H30" s="78"/>
      <c r="I30" s="69"/>
      <c r="J30" s="69"/>
      <c r="K30" s="69"/>
      <c r="L30" s="69"/>
      <c r="M30" s="69"/>
    </row>
    <row r="31" spans="1:13" ht="27" customHeight="1">
      <c r="A31" s="69"/>
      <c r="B31" s="69"/>
      <c r="C31" s="69"/>
      <c r="D31" s="69"/>
      <c r="E31" s="69"/>
      <c r="F31" s="69"/>
      <c r="G31" s="69"/>
      <c r="H31" s="78"/>
      <c r="I31" s="69"/>
      <c r="J31" s="69"/>
      <c r="K31" s="69"/>
      <c r="L31" s="69"/>
      <c r="M31" s="69"/>
    </row>
    <row r="32" spans="1:13" ht="27" customHeight="1">
      <c r="A32" s="69"/>
      <c r="B32" s="69"/>
      <c r="C32" s="69"/>
      <c r="D32" s="69"/>
      <c r="E32" s="69"/>
      <c r="F32" s="69"/>
      <c r="G32" s="69"/>
      <c r="H32" s="78"/>
      <c r="I32" s="69"/>
      <c r="J32" s="69"/>
      <c r="K32" s="69"/>
      <c r="L32" s="69"/>
      <c r="M32" s="69"/>
    </row>
    <row r="33" spans="1:13" ht="27" customHeight="1">
      <c r="A33" s="70"/>
      <c r="B33" s="69"/>
      <c r="C33" s="69"/>
      <c r="D33" s="69"/>
      <c r="E33" s="69"/>
      <c r="F33" s="69"/>
      <c r="G33" s="69"/>
      <c r="H33" s="78"/>
      <c r="I33" s="69"/>
      <c r="J33" s="69"/>
      <c r="K33" s="69"/>
      <c r="L33" s="69"/>
      <c r="M33" s="69"/>
    </row>
    <row r="34" spans="1:13" ht="30" customHeight="1">
      <c r="A34" s="69"/>
      <c r="B34" s="69"/>
      <c r="C34" s="69"/>
      <c r="D34" s="69"/>
      <c r="E34" s="69"/>
      <c r="F34" s="69"/>
      <c r="G34" s="69"/>
      <c r="H34" s="78"/>
      <c r="I34" s="69"/>
      <c r="J34" s="69"/>
      <c r="K34" s="69"/>
      <c r="L34" s="69"/>
      <c r="M34" s="69"/>
    </row>
    <row r="35" spans="1:13" ht="27" customHeight="1">
      <c r="A35" s="69"/>
      <c r="B35" s="69"/>
      <c r="C35" s="69"/>
      <c r="D35" s="69"/>
      <c r="E35" s="69"/>
      <c r="F35" s="69"/>
      <c r="G35" s="69"/>
      <c r="H35" s="78"/>
      <c r="I35" s="69"/>
      <c r="J35" s="69"/>
      <c r="K35" s="69"/>
      <c r="L35" s="69"/>
      <c r="M35" s="69"/>
    </row>
    <row r="36" spans="1:13" ht="27" customHeight="1">
      <c r="A36" s="69"/>
      <c r="B36" s="69"/>
      <c r="C36" s="69"/>
      <c r="D36" s="69"/>
      <c r="E36" s="69"/>
      <c r="F36" s="69"/>
      <c r="G36" s="69"/>
      <c r="H36" s="78"/>
      <c r="I36" s="69"/>
      <c r="J36" s="69"/>
      <c r="K36" s="69"/>
      <c r="L36" s="69"/>
      <c r="M36" s="69"/>
    </row>
    <row r="37" spans="1:13" ht="27" customHeight="1">
      <c r="A37" s="69"/>
      <c r="B37" s="69"/>
      <c r="C37" s="69"/>
      <c r="D37" s="69"/>
      <c r="E37" s="69"/>
      <c r="F37" s="69"/>
      <c r="G37" s="69"/>
      <c r="H37" s="78"/>
      <c r="I37" s="69"/>
      <c r="J37" s="69"/>
      <c r="K37" s="69"/>
      <c r="L37" s="69"/>
      <c r="M37" s="69"/>
    </row>
    <row r="38" spans="1:13" ht="27" customHeight="1">
      <c r="A38" s="69"/>
      <c r="B38" s="69"/>
      <c r="C38" s="69"/>
      <c r="D38" s="69"/>
      <c r="E38" s="69"/>
      <c r="F38" s="69"/>
      <c r="G38" s="69"/>
      <c r="H38" s="78"/>
      <c r="I38" s="69"/>
      <c r="J38" s="69"/>
      <c r="K38" s="69"/>
      <c r="L38" s="69"/>
      <c r="M38" s="69"/>
    </row>
    <row r="39" spans="1:13" ht="27" customHeight="1">
      <c r="A39" s="70"/>
      <c r="B39" s="69"/>
      <c r="C39" s="69"/>
      <c r="D39" s="69"/>
      <c r="E39" s="69"/>
      <c r="F39" s="69"/>
      <c r="G39" s="69"/>
      <c r="H39" s="78"/>
      <c r="I39" s="69"/>
      <c r="J39" s="69"/>
      <c r="K39" s="69"/>
      <c r="L39" s="69"/>
      <c r="M39" s="69"/>
    </row>
    <row r="40" spans="1:13" ht="30" customHeight="1">
      <c r="A40" s="69"/>
      <c r="B40" s="69"/>
      <c r="C40" s="69"/>
      <c r="D40" s="69"/>
      <c r="E40" s="69"/>
      <c r="F40" s="69"/>
      <c r="G40" s="69"/>
      <c r="H40" s="78"/>
      <c r="I40" s="69"/>
      <c r="J40" s="69"/>
      <c r="K40" s="69"/>
      <c r="L40" s="69"/>
      <c r="M40" s="69"/>
    </row>
    <row r="41" spans="1:13" ht="27" customHeight="1">
      <c r="A41" s="69"/>
      <c r="B41" s="69"/>
      <c r="C41" s="69"/>
      <c r="D41" s="69"/>
      <c r="E41" s="69"/>
      <c r="F41" s="69"/>
      <c r="G41" s="69"/>
      <c r="H41" s="78"/>
      <c r="I41" s="69"/>
      <c r="J41" s="69"/>
      <c r="K41" s="69"/>
      <c r="L41" s="69"/>
      <c r="M41" s="69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sheetCalcPr fullCalcOnLoad="1"/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50"/>
  <sheetViews>
    <sheetView tabSelected="1" zoomScale="50" workbookViewId="0">
      <selection activeCell="H11" sqref="H11"/>
    </sheetView>
  </sheetViews>
  <sheetFormatPr baseColWidth="10" defaultRowHeight="27" customHeight="1"/>
  <cols>
    <col min="1" max="11" width="7" style="1" customWidth="1"/>
    <col min="12" max="12" width="3.59765625" style="1" customWidth="1"/>
    <col min="13" max="17" width="10.69921875" style="1"/>
    <col min="18" max="21" width="9.8984375" style="1" customWidth="1"/>
    <col min="22" max="22" width="9" style="1" customWidth="1"/>
    <col min="23" max="23" width="10.69921875" style="1" customWidth="1"/>
    <col min="24" max="16384" width="10.69921875" style="1"/>
  </cols>
  <sheetData>
    <row r="1" spans="1:19" ht="27" customHeight="1">
      <c r="A1" s="48"/>
      <c r="B1" s="54" t="s">
        <v>59</v>
      </c>
      <c r="C1" s="55">
        <v>5</v>
      </c>
      <c r="D1" s="54" t="s">
        <v>33</v>
      </c>
      <c r="E1" s="55">
        <v>2</v>
      </c>
      <c r="F1" s="54" t="s">
        <v>36</v>
      </c>
      <c r="G1" s="55">
        <v>5.8</v>
      </c>
      <c r="H1" s="54" t="s">
        <v>37</v>
      </c>
      <c r="I1" s="55">
        <v>3</v>
      </c>
      <c r="J1" s="16"/>
      <c r="K1" s="17"/>
      <c r="N1" s="4"/>
      <c r="O1" s="4"/>
      <c r="P1" s="2" t="s">
        <v>2</v>
      </c>
      <c r="Q1" s="4"/>
      <c r="R1" s="4"/>
      <c r="S1" s="4"/>
    </row>
    <row r="2" spans="1:19" ht="27" customHeight="1">
      <c r="A2" s="48"/>
      <c r="B2" s="11" t="s">
        <v>58</v>
      </c>
      <c r="C2" s="12">
        <v>0.4</v>
      </c>
      <c r="D2" s="11" t="s">
        <v>38</v>
      </c>
      <c r="E2" s="12">
        <f>C2</f>
        <v>0.4</v>
      </c>
      <c r="F2" s="11" t="s">
        <v>5</v>
      </c>
      <c r="G2" s="12">
        <f>C2</f>
        <v>0.4</v>
      </c>
      <c r="H2" s="11" t="s">
        <v>6</v>
      </c>
      <c r="I2" s="12">
        <f>C2</f>
        <v>0.4</v>
      </c>
      <c r="J2" s="48"/>
      <c r="K2" s="48"/>
      <c r="M2" s="3"/>
      <c r="N2" s="59" t="s">
        <v>22</v>
      </c>
      <c r="O2" s="60" t="s">
        <v>76</v>
      </c>
      <c r="P2" s="61" t="s">
        <v>120</v>
      </c>
      <c r="Q2" s="50" t="s">
        <v>121</v>
      </c>
      <c r="R2" s="50" t="s">
        <v>122</v>
      </c>
      <c r="S2" s="21"/>
    </row>
    <row r="3" spans="1:19" ht="27" customHeight="1">
      <c r="A3" s="42"/>
      <c r="B3" s="31" t="s">
        <v>3</v>
      </c>
      <c r="C3" s="33">
        <v>4</v>
      </c>
      <c r="D3" s="31" t="s">
        <v>4</v>
      </c>
      <c r="E3" s="33">
        <v>5</v>
      </c>
      <c r="F3" s="34" t="s">
        <v>35</v>
      </c>
      <c r="G3" s="35">
        <v>0.05</v>
      </c>
      <c r="H3" s="35" t="s">
        <v>10</v>
      </c>
      <c r="I3" s="32">
        <v>0.95</v>
      </c>
      <c r="J3" s="42"/>
      <c r="K3" s="42"/>
      <c r="M3" s="3"/>
      <c r="N3" s="47" t="s">
        <v>103</v>
      </c>
      <c r="O3" s="56">
        <f>C1</f>
        <v>5</v>
      </c>
      <c r="P3" s="13">
        <f ca="1">C12</f>
        <v>5.5</v>
      </c>
      <c r="Q3" s="10">
        <f ca="1">C25</f>
        <v>0.6367826663008419</v>
      </c>
      <c r="R3" s="10">
        <f ca="1">C32</f>
        <v>6.3531023669934896</v>
      </c>
      <c r="S3" s="21"/>
    </row>
    <row r="4" spans="1:19" ht="27" customHeight="1">
      <c r="A4" s="43"/>
      <c r="B4" s="111" t="s">
        <v>79</v>
      </c>
      <c r="C4" s="111"/>
      <c r="D4" s="111"/>
      <c r="E4" s="111"/>
      <c r="F4" s="111"/>
      <c r="G4" s="111"/>
      <c r="H4" s="111"/>
      <c r="I4" s="111"/>
      <c r="J4" s="43"/>
      <c r="K4" s="43"/>
      <c r="M4" s="3"/>
      <c r="N4" s="47" t="s">
        <v>82</v>
      </c>
      <c r="O4" s="56">
        <f>E1</f>
        <v>2</v>
      </c>
      <c r="P4" s="13">
        <f ca="1">E12</f>
        <v>2</v>
      </c>
      <c r="Q4" s="10">
        <f ca="1">E25</f>
        <v>0.40273672000512167</v>
      </c>
      <c r="R4" s="10">
        <f ca="1">E32</f>
        <v>0</v>
      </c>
      <c r="S4" s="21"/>
    </row>
    <row r="5" spans="1:19" ht="27" customHeight="1">
      <c r="A5" s="43"/>
      <c r="B5" s="111" t="s">
        <v>109</v>
      </c>
      <c r="C5" s="111"/>
      <c r="D5" s="111" t="s">
        <v>110</v>
      </c>
      <c r="E5" s="111"/>
      <c r="F5" s="111" t="s">
        <v>135</v>
      </c>
      <c r="G5" s="111"/>
      <c r="H5" s="111" t="s">
        <v>0</v>
      </c>
      <c r="I5" s="111"/>
      <c r="J5" s="43"/>
      <c r="K5" s="43"/>
      <c r="M5" s="3"/>
      <c r="N5" s="47" t="s">
        <v>83</v>
      </c>
      <c r="O5" s="56">
        <f>G1</f>
        <v>5.8</v>
      </c>
      <c r="P5" s="13">
        <f ca="1">G12</f>
        <v>5.75</v>
      </c>
      <c r="Q5" s="10">
        <f ca="1">G25</f>
        <v>0.45027334148337567</v>
      </c>
      <c r="R5" s="10">
        <f ca="1">G32</f>
        <v>0.79561157622171952</v>
      </c>
      <c r="S5" s="21"/>
    </row>
    <row r="6" spans="1:19" ht="27" customHeight="1">
      <c r="A6" s="37"/>
      <c r="B6" s="18" t="s">
        <v>34</v>
      </c>
      <c r="C6" s="30">
        <f ca="1">ROUND(NORMINV(RAND(),C$1,C$2),0)</f>
        <v>6</v>
      </c>
      <c r="D6" s="18" t="s">
        <v>87</v>
      </c>
      <c r="E6" s="30">
        <f ca="1">ROUND(NORMINV(RAND(),E$1,E$2),0)</f>
        <v>2</v>
      </c>
      <c r="F6" s="18" t="s">
        <v>91</v>
      </c>
      <c r="G6" s="30">
        <f t="shared" ref="G6:G9" ca="1" si="0">ROUND(NORMINV(RAND(),G$1,G$2),0)</f>
        <v>5</v>
      </c>
      <c r="H6" s="18" t="s">
        <v>93</v>
      </c>
      <c r="I6" s="30">
        <f ca="1">ROUND(NORMINV(RAND(),I$1,I$2),0)</f>
        <v>3</v>
      </c>
      <c r="J6" s="38"/>
      <c r="K6" s="38"/>
      <c r="M6" s="3"/>
      <c r="N6" s="47" t="s">
        <v>44</v>
      </c>
      <c r="O6" s="56">
        <f>I1</f>
        <v>3</v>
      </c>
      <c r="P6" s="13">
        <f ca="1">I12</f>
        <v>3.2</v>
      </c>
      <c r="Q6" s="10">
        <f ca="1">I25</f>
        <v>0.40273672000512167</v>
      </c>
      <c r="R6" s="10">
        <f ca="1">I32</f>
        <v>0.55528902100875943</v>
      </c>
      <c r="S6" s="21"/>
    </row>
    <row r="7" spans="1:19" ht="27" customHeight="1">
      <c r="A7" s="37"/>
      <c r="B7" s="18" t="s">
        <v>86</v>
      </c>
      <c r="C7" s="30">
        <f ca="1">ROUND(NORMINV(RAND(),C$1,C$2),0)</f>
        <v>5</v>
      </c>
      <c r="D7" s="18" t="s">
        <v>32</v>
      </c>
      <c r="E7" s="30">
        <f ca="1">ROUND(NORMINV(RAND(),E$1,E$2),0)</f>
        <v>2</v>
      </c>
      <c r="F7" s="18" t="s">
        <v>92</v>
      </c>
      <c r="G7" s="30">
        <f t="shared" ca="1" si="0"/>
        <v>6</v>
      </c>
      <c r="H7" s="18" t="s">
        <v>94</v>
      </c>
      <c r="I7" s="30">
        <f ca="1">ROUND(NORMINV(RAND(),I$1,I$2),0)</f>
        <v>3</v>
      </c>
      <c r="J7" s="38"/>
      <c r="K7" s="38"/>
      <c r="M7" s="3"/>
      <c r="N7" s="57"/>
    </row>
    <row r="8" spans="1:19" ht="27" customHeight="1">
      <c r="A8" s="37"/>
      <c r="B8" s="18"/>
      <c r="C8" s="30"/>
      <c r="D8" s="18" t="s">
        <v>88</v>
      </c>
      <c r="E8" s="30">
        <f ca="1">ROUND(NORMINV(RAND(),E$1,E$2),0)</f>
        <v>2</v>
      </c>
      <c r="F8" s="18" t="s">
        <v>8</v>
      </c>
      <c r="G8" s="30">
        <f t="shared" ca="1" si="0"/>
        <v>6</v>
      </c>
      <c r="H8" s="18" t="s">
        <v>95</v>
      </c>
      <c r="I8" s="30">
        <f ca="1">ROUND(NORMINV(RAND(),I$1,I$2),0)</f>
        <v>3</v>
      </c>
      <c r="J8" s="38"/>
      <c r="K8" s="38"/>
      <c r="M8" s="3"/>
      <c r="N8" s="57"/>
    </row>
    <row r="9" spans="1:19" ht="27" customHeight="1">
      <c r="A9" s="37"/>
      <c r="B9" s="18"/>
      <c r="C9" s="30"/>
      <c r="D9" s="18" t="s">
        <v>89</v>
      </c>
      <c r="E9" s="30">
        <f ca="1">ROUND(NORMINV(RAND(),E$1,E$2),0)</f>
        <v>2</v>
      </c>
      <c r="F9" s="18" t="s">
        <v>9</v>
      </c>
      <c r="G9" s="30">
        <f t="shared" ca="1" si="0"/>
        <v>6</v>
      </c>
      <c r="H9" s="18" t="s">
        <v>70</v>
      </c>
      <c r="I9" s="30">
        <f ca="1">ROUND(NORMINV(RAND(),I$1,I$2),0)</f>
        <v>4</v>
      </c>
      <c r="J9" s="38"/>
      <c r="K9" s="38"/>
    </row>
    <row r="10" spans="1:19" ht="27" customHeight="1">
      <c r="A10" s="51"/>
      <c r="B10" s="52"/>
      <c r="C10" s="14"/>
      <c r="D10" s="52" t="s">
        <v>90</v>
      </c>
      <c r="E10" s="14">
        <f ca="1">ROUND(NORMINV(RAND(),E$1,E$2),0)</f>
        <v>2</v>
      </c>
      <c r="F10" s="52"/>
      <c r="G10" s="14"/>
      <c r="H10" s="52" t="s">
        <v>96</v>
      </c>
      <c r="I10" s="14">
        <f ca="1">ROUND(NORMINV(RAND(),I$1,I$2),0)</f>
        <v>3</v>
      </c>
      <c r="J10" s="53"/>
      <c r="K10" s="53"/>
    </row>
    <row r="11" spans="1:19" ht="27" customHeight="1">
      <c r="A11" s="39" t="s">
        <v>45</v>
      </c>
      <c r="B11" s="18" t="s">
        <v>46</v>
      </c>
      <c r="C11" s="30">
        <f ca="1">SUM(C6:C10)</f>
        <v>11</v>
      </c>
      <c r="D11" s="18" t="s">
        <v>47</v>
      </c>
      <c r="E11" s="30">
        <f ca="1">SUM(E6:E10)</f>
        <v>10</v>
      </c>
      <c r="F11" s="18" t="s">
        <v>48</v>
      </c>
      <c r="G11" s="30">
        <f ca="1">SUM(G6:G10)</f>
        <v>23</v>
      </c>
      <c r="H11" s="18" t="s">
        <v>49</v>
      </c>
      <c r="I11" s="30">
        <f ca="1">SUM(I6:I10)</f>
        <v>16</v>
      </c>
      <c r="J11" s="18" t="s">
        <v>50</v>
      </c>
      <c r="K11" s="20">
        <f ca="1">SUM(C11:I11)</f>
        <v>60</v>
      </c>
    </row>
    <row r="12" spans="1:19" ht="27" customHeight="1">
      <c r="A12" s="39" t="s">
        <v>51</v>
      </c>
      <c r="B12" s="18" t="s">
        <v>52</v>
      </c>
      <c r="C12" s="36">
        <f ca="1">C11/C13</f>
        <v>5.5</v>
      </c>
      <c r="D12" s="18" t="s">
        <v>53</v>
      </c>
      <c r="E12" s="36">
        <f ca="1">E11/E13</f>
        <v>2</v>
      </c>
      <c r="F12" s="18" t="s">
        <v>54</v>
      </c>
      <c r="G12" s="36">
        <f ca="1">G11/G13</f>
        <v>5.75</v>
      </c>
      <c r="H12" s="18" t="s">
        <v>71</v>
      </c>
      <c r="I12" s="36">
        <f ca="1">I11/I13</f>
        <v>3.2</v>
      </c>
      <c r="J12" s="18"/>
      <c r="K12" s="19"/>
    </row>
    <row r="13" spans="1:19" ht="27" customHeight="1">
      <c r="A13" s="26"/>
      <c r="B13" s="8" t="s">
        <v>28</v>
      </c>
      <c r="C13" s="22">
        <f ca="1">COUNT(C6:C10)</f>
        <v>2</v>
      </c>
      <c r="D13" s="26"/>
      <c r="E13" s="22">
        <f ca="1">COUNT(E6:E10)</f>
        <v>5</v>
      </c>
      <c r="F13" s="26"/>
      <c r="G13" s="22">
        <f ca="1">COUNT(G6:G10)</f>
        <v>4</v>
      </c>
      <c r="H13" s="26"/>
      <c r="I13" s="22">
        <f ca="1">COUNT(I6:I10)</f>
        <v>5</v>
      </c>
      <c r="J13" s="8" t="s">
        <v>77</v>
      </c>
      <c r="K13" s="40">
        <f ca="1">SUM(C13:I13)</f>
        <v>16</v>
      </c>
    </row>
    <row r="14" spans="1:19" ht="27" customHeight="1">
      <c r="A14" s="26"/>
      <c r="B14" s="41" t="s">
        <v>29</v>
      </c>
      <c r="C14" s="28">
        <f ca="1">SUMSQ(C6:C10)-C11^2/C13</f>
        <v>0.5</v>
      </c>
      <c r="D14" s="28"/>
      <c r="E14" s="28">
        <f ca="1">SUMSQ(E6:E10)-E11^2/E13</f>
        <v>0</v>
      </c>
      <c r="F14" s="28"/>
      <c r="G14" s="28">
        <f ca="1">SUMSQ(G6:G10)-G11^2/G13</f>
        <v>0.75</v>
      </c>
      <c r="H14" s="28"/>
      <c r="I14" s="28">
        <f ca="1">SUMSQ(I6:I10)-I11^2/I13</f>
        <v>0.79999999999999716</v>
      </c>
      <c r="J14" s="41" t="s">
        <v>1</v>
      </c>
      <c r="K14" s="27">
        <f ca="1">SUM(C14:I14)</f>
        <v>2.0499999999999972</v>
      </c>
    </row>
    <row r="15" spans="1:19" ht="27" customHeight="1">
      <c r="A15" s="26"/>
      <c r="B15" s="41" t="s">
        <v>80</v>
      </c>
      <c r="C15" s="28">
        <f ca="1">C11^2/C13</f>
        <v>60.5</v>
      </c>
      <c r="D15" s="28"/>
      <c r="E15" s="28">
        <f ca="1">E11^2/E13</f>
        <v>20</v>
      </c>
      <c r="F15" s="28"/>
      <c r="G15" s="28">
        <f ca="1">G11^2/G13</f>
        <v>132.25</v>
      </c>
      <c r="H15" s="28"/>
      <c r="I15" s="28">
        <f ca="1">I11^2/I13</f>
        <v>51.2</v>
      </c>
      <c r="J15" s="58" t="s">
        <v>81</v>
      </c>
      <c r="K15" s="27">
        <f ca="1">SUM(C15:I15)</f>
        <v>263.95</v>
      </c>
    </row>
    <row r="16" spans="1:19" ht="27" customHeight="1">
      <c r="A16" s="26"/>
      <c r="B16" s="8" t="s">
        <v>30</v>
      </c>
      <c r="C16" s="22">
        <f ca="1">C13-1</f>
        <v>1</v>
      </c>
      <c r="D16" s="26"/>
      <c r="E16" s="22">
        <f ca="1">E13-1</f>
        <v>4</v>
      </c>
      <c r="F16" s="26"/>
      <c r="G16" s="22">
        <f ca="1">G13-1</f>
        <v>3</v>
      </c>
      <c r="H16" s="26"/>
      <c r="I16" s="22">
        <f ca="1">I13-1</f>
        <v>4</v>
      </c>
      <c r="J16" s="8" t="s">
        <v>72</v>
      </c>
      <c r="K16" s="40">
        <f ca="1">SUM(C16:I16)</f>
        <v>12</v>
      </c>
    </row>
    <row r="17" spans="1:19" ht="27" customHeight="1">
      <c r="A17" s="26"/>
      <c r="B17" s="8" t="s">
        <v>78</v>
      </c>
      <c r="C17" s="25">
        <f ca="1">C14/C16</f>
        <v>0.5</v>
      </c>
      <c r="D17" s="25"/>
      <c r="E17" s="25">
        <f ca="1">E14/E16</f>
        <v>0</v>
      </c>
      <c r="F17" s="25"/>
      <c r="G17" s="25">
        <f ca="1">G14/G16</f>
        <v>0.25</v>
      </c>
      <c r="H17" s="25"/>
      <c r="I17" s="25">
        <f ca="1">I14/I16</f>
        <v>0.19999999999999929</v>
      </c>
      <c r="J17" s="8" t="s">
        <v>73</v>
      </c>
      <c r="K17" s="27">
        <f ca="1">SUMPRODUCT(C17:I17,C18:I18)</f>
        <v>0.17083333333333309</v>
      </c>
    </row>
    <row r="18" spans="1:19" ht="27" customHeight="1">
      <c r="A18" s="26"/>
      <c r="B18" s="8" t="s">
        <v>131</v>
      </c>
      <c r="C18" s="25">
        <f ca="1">C16/$K$16</f>
        <v>8.3333333333333329E-2</v>
      </c>
      <c r="D18" s="25"/>
      <c r="E18" s="25">
        <f ca="1">E16/$K$16</f>
        <v>0.33333333333333331</v>
      </c>
      <c r="F18" s="25"/>
      <c r="G18" s="25">
        <f ca="1">G16/$K$16</f>
        <v>0.25</v>
      </c>
      <c r="H18" s="25"/>
      <c r="I18" s="25">
        <f ca="1">I16/$K$16</f>
        <v>0.33333333333333331</v>
      </c>
      <c r="J18" s="26"/>
      <c r="K18" s="26"/>
    </row>
    <row r="19" spans="1:19" ht="27" customHeight="1">
      <c r="A19" s="26"/>
      <c r="B19" s="8" t="s">
        <v>132</v>
      </c>
      <c r="C19" s="25">
        <f ca="1">SQRT(C17)</f>
        <v>0.70710678118654757</v>
      </c>
      <c r="D19" s="25"/>
      <c r="E19" s="25">
        <f ca="1">SQRT(E17)</f>
        <v>0</v>
      </c>
      <c r="F19" s="25"/>
      <c r="G19" s="25">
        <f ca="1">SQRT(G17)</f>
        <v>0.5</v>
      </c>
      <c r="H19" s="25"/>
      <c r="I19" s="25">
        <f ca="1">SQRT(I17)</f>
        <v>0.44721359549995715</v>
      </c>
      <c r="J19" s="26"/>
      <c r="K19" s="26"/>
    </row>
    <row r="20" spans="1:19" ht="27" customHeight="1">
      <c r="A20" s="26"/>
      <c r="B20" s="8" t="s">
        <v>133</v>
      </c>
      <c r="C20" s="25">
        <f ca="1">C17/C13</f>
        <v>0.25</v>
      </c>
      <c r="D20" s="25"/>
      <c r="E20" s="25">
        <f ca="1">E17/E13</f>
        <v>0</v>
      </c>
      <c r="F20" s="25"/>
      <c r="G20" s="25">
        <f ca="1">G17/G13</f>
        <v>6.25E-2</v>
      </c>
      <c r="H20" s="25"/>
      <c r="I20" s="25">
        <f ca="1">I17/I13</f>
        <v>3.9999999999999855E-2</v>
      </c>
      <c r="J20" s="26"/>
      <c r="K20" s="26"/>
    </row>
    <row r="21" spans="1:19" ht="27" customHeight="1" thickBot="1">
      <c r="A21" s="62"/>
      <c r="B21" s="63" t="s">
        <v>134</v>
      </c>
      <c r="C21" s="64">
        <f ca="1">SQRT(C20)</f>
        <v>0.5</v>
      </c>
      <c r="D21" s="64"/>
      <c r="E21" s="64">
        <f ca="1">SQRT(E20)</f>
        <v>0</v>
      </c>
      <c r="F21" s="64"/>
      <c r="G21" s="64">
        <f ca="1">SQRT(G20)</f>
        <v>0.25</v>
      </c>
      <c r="H21" s="64"/>
      <c r="I21" s="64">
        <f ca="1">SQRT(I20)</f>
        <v>0.19999999999999965</v>
      </c>
      <c r="J21" s="62"/>
      <c r="K21" s="62"/>
    </row>
    <row r="22" spans="1:19" ht="27" customHeight="1" thickTop="1">
      <c r="A22" s="21"/>
      <c r="B22" s="44" t="s">
        <v>74</v>
      </c>
      <c r="C22" s="45"/>
      <c r="D22" s="45"/>
      <c r="E22" s="45"/>
      <c r="F22" s="45"/>
      <c r="G22" s="45"/>
      <c r="H22" s="45"/>
      <c r="I22" s="45"/>
      <c r="J22" s="21"/>
      <c r="K22" s="46"/>
    </row>
    <row r="23" spans="1:19" ht="27" customHeight="1">
      <c r="A23" s="21"/>
      <c r="B23" s="8" t="s">
        <v>102</v>
      </c>
      <c r="C23" s="25">
        <f ca="1">SQRT($K$17/C13)</f>
        <v>0.29226129861250283</v>
      </c>
      <c r="D23" s="25"/>
      <c r="E23" s="25">
        <f ca="1">SQRT($K$17/E13)</f>
        <v>0.18484227510682349</v>
      </c>
      <c r="F23" s="25"/>
      <c r="G23" s="25">
        <f ca="1">SQRT($K$17/G13)</f>
        <v>0.20665994612728725</v>
      </c>
      <c r="H23" s="25"/>
      <c r="I23" s="25">
        <f ca="1">SQRT($K$17/I13)</f>
        <v>0.18484227510682349</v>
      </c>
      <c r="J23" s="21"/>
      <c r="K23" s="21"/>
    </row>
    <row r="24" spans="1:19" ht="27" customHeight="1">
      <c r="A24" s="21"/>
      <c r="B24" s="8" t="s">
        <v>67</v>
      </c>
      <c r="C24" s="25">
        <f ca="1">TINV(1-$I$3,$K$16)</f>
        <v>2.1788128271650695</v>
      </c>
      <c r="D24" s="26"/>
      <c r="E24" s="25">
        <f ca="1">TINV(1-$I$3,$K$16)</f>
        <v>2.1788128271650695</v>
      </c>
      <c r="F24" s="26"/>
      <c r="G24" s="25">
        <f ca="1">TINV(1-$I$3,$K$16)</f>
        <v>2.1788128271650695</v>
      </c>
      <c r="H24" s="26"/>
      <c r="I24" s="25">
        <f ca="1">TINV(1-$I$3,$K$16)</f>
        <v>2.1788128271650695</v>
      </c>
      <c r="J24" s="21"/>
      <c r="K24" s="21"/>
    </row>
    <row r="25" spans="1:19" ht="27" customHeight="1">
      <c r="A25" s="21"/>
      <c r="B25" s="9" t="s">
        <v>75</v>
      </c>
      <c r="C25" s="29">
        <f ca="1">C23*C24</f>
        <v>0.6367826663008419</v>
      </c>
      <c r="D25" s="29"/>
      <c r="E25" s="29">
        <f ca="1">E23*E24</f>
        <v>0.40273672000512167</v>
      </c>
      <c r="F25" s="29"/>
      <c r="G25" s="29">
        <f ca="1">G23*G24</f>
        <v>0.45027334148337567</v>
      </c>
      <c r="H25" s="29"/>
      <c r="I25" s="29">
        <f ca="1">I23*I24</f>
        <v>0.40273672000512167</v>
      </c>
      <c r="J25" s="21"/>
      <c r="K25" s="21"/>
    </row>
    <row r="26" spans="1:19" ht="27" customHeight="1">
      <c r="A26" s="21"/>
      <c r="B26" s="8" t="s">
        <v>39</v>
      </c>
      <c r="C26" s="25">
        <f ca="1">C12+C25</f>
        <v>6.1367826663008422</v>
      </c>
      <c r="D26" s="26"/>
      <c r="E26" s="25">
        <f ca="1">E12+E25</f>
        <v>2.4027367200051217</v>
      </c>
      <c r="F26" s="26"/>
      <c r="G26" s="25">
        <f ca="1">G12+G25</f>
        <v>6.2002733414833759</v>
      </c>
      <c r="H26" s="26"/>
      <c r="I26" s="25">
        <f ca="1">I12+I25</f>
        <v>3.6027367200051219</v>
      </c>
      <c r="J26" s="21"/>
      <c r="K26" s="21"/>
    </row>
    <row r="27" spans="1:19" ht="27" customHeight="1" thickBot="1">
      <c r="A27" s="65"/>
      <c r="B27" s="63" t="s">
        <v>40</v>
      </c>
      <c r="C27" s="64">
        <f ca="1">C12-C25</f>
        <v>4.8632173336991578</v>
      </c>
      <c r="D27" s="62"/>
      <c r="E27" s="64">
        <f ca="1">E12-E25</f>
        <v>1.5972632799948783</v>
      </c>
      <c r="F27" s="62"/>
      <c r="G27" s="64">
        <f ca="1">G12-G25</f>
        <v>5.2997266585166241</v>
      </c>
      <c r="H27" s="62"/>
      <c r="I27" s="64">
        <f ca="1">I12-I25</f>
        <v>2.7972632799948784</v>
      </c>
      <c r="J27" s="65"/>
      <c r="K27" s="65"/>
    </row>
    <row r="28" spans="1:19" ht="27" customHeight="1" thickTop="1">
      <c r="A28" s="21"/>
      <c r="B28" s="44" t="s">
        <v>84</v>
      </c>
      <c r="C28" s="45"/>
      <c r="D28" s="45"/>
      <c r="E28" s="45"/>
      <c r="F28" s="45"/>
      <c r="G28" s="45"/>
      <c r="H28" s="45"/>
      <c r="I28" s="45"/>
      <c r="J28" s="21"/>
      <c r="K28" s="21"/>
    </row>
    <row r="29" spans="1:19" ht="27" customHeight="1">
      <c r="A29" s="21"/>
      <c r="B29" s="8" t="s">
        <v>85</v>
      </c>
      <c r="C29" s="25">
        <f ca="1">C19</f>
        <v>0.70710678118654757</v>
      </c>
      <c r="D29" s="25"/>
      <c r="E29" s="25">
        <f ca="1">E19</f>
        <v>0</v>
      </c>
      <c r="F29" s="25"/>
      <c r="G29" s="25">
        <f ca="1">G19</f>
        <v>0.5</v>
      </c>
      <c r="H29" s="25"/>
      <c r="I29" s="25">
        <f ca="1">I19</f>
        <v>0.44721359549995715</v>
      </c>
      <c r="J29" s="21"/>
      <c r="K29" s="21"/>
    </row>
    <row r="30" spans="1:19" ht="27" customHeight="1">
      <c r="A30" s="21"/>
      <c r="B30" s="8" t="s">
        <v>97</v>
      </c>
      <c r="C30" s="25">
        <f ca="1">C29/SQRT(C13)</f>
        <v>0.5</v>
      </c>
      <c r="D30" s="25"/>
      <c r="E30" s="25">
        <f ca="1">E29/SQRT(E13)</f>
        <v>0</v>
      </c>
      <c r="F30" s="25"/>
      <c r="G30" s="25">
        <f ca="1">G29/SQRT(G13)</f>
        <v>0.25</v>
      </c>
      <c r="H30" s="25"/>
      <c r="I30" s="25">
        <f ca="1">I29/SQRT(I13)</f>
        <v>0.19999999999999965</v>
      </c>
      <c r="J30" s="21"/>
      <c r="K30" s="21"/>
      <c r="M30" s="24" t="s">
        <v>123</v>
      </c>
      <c r="N30" s="5"/>
      <c r="O30" s="5"/>
      <c r="P30" s="5"/>
      <c r="Q30" s="5"/>
      <c r="R30" s="5"/>
      <c r="S30" s="21"/>
    </row>
    <row r="31" spans="1:19" ht="27" customHeight="1">
      <c r="A31" s="21"/>
      <c r="B31" s="8" t="s">
        <v>67</v>
      </c>
      <c r="C31" s="25">
        <f ca="1">TINV(1-$I$3,C16)</f>
        <v>12.706204733986979</v>
      </c>
      <c r="D31" s="25"/>
      <c r="E31" s="25">
        <f ca="1">TINV(1-$I$3,E16)</f>
        <v>2.7764451050438019</v>
      </c>
      <c r="F31" s="25"/>
      <c r="G31" s="25">
        <f ca="1">TINV(1-$I$3,G16)</f>
        <v>3.1824463048868781</v>
      </c>
      <c r="H31" s="25"/>
      <c r="I31" s="25">
        <f ca="1">TINV(1-$I$3,I16)</f>
        <v>2.7764451050438019</v>
      </c>
      <c r="J31" s="21"/>
      <c r="K31" s="21"/>
      <c r="M31" s="44" t="s">
        <v>124</v>
      </c>
      <c r="N31" s="45" t="s">
        <v>125</v>
      </c>
      <c r="O31" s="45" t="s">
        <v>126</v>
      </c>
      <c r="P31" s="45" t="s">
        <v>129</v>
      </c>
      <c r="Q31" s="49" t="s">
        <v>130</v>
      </c>
      <c r="R31" s="49" t="s">
        <v>7</v>
      </c>
      <c r="S31" s="50" t="s">
        <v>62</v>
      </c>
    </row>
    <row r="32" spans="1:19" ht="27" customHeight="1">
      <c r="A32" s="21"/>
      <c r="B32" s="9" t="s">
        <v>98</v>
      </c>
      <c r="C32" s="29">
        <f ca="1">C30*C31</f>
        <v>6.3531023669934896</v>
      </c>
      <c r="D32" s="29"/>
      <c r="E32" s="29">
        <f ca="1">E30*E31</f>
        <v>0</v>
      </c>
      <c r="F32" s="29"/>
      <c r="G32" s="29">
        <f ca="1">G30*G31</f>
        <v>0.79561157622171952</v>
      </c>
      <c r="H32" s="29"/>
      <c r="I32" s="29">
        <f ca="1">I30*I31</f>
        <v>0.55528902100875943</v>
      </c>
      <c r="J32" s="21"/>
      <c r="K32" s="21"/>
      <c r="M32" s="6" t="s">
        <v>55</v>
      </c>
      <c r="N32" s="7">
        <f>C3-1</f>
        <v>3</v>
      </c>
      <c r="O32" s="6">
        <f ca="1">K15-K11^2/K13</f>
        <v>38.949999999999989</v>
      </c>
      <c r="P32" s="6">
        <f ca="1">O32/N32</f>
        <v>12.983333333333329</v>
      </c>
      <c r="Q32" s="66">
        <f ca="1">P32/P33</f>
        <v>75.999999999999559</v>
      </c>
      <c r="R32" s="66">
        <f ca="1">FINV(G3,N32,N33)</f>
        <v>3.4902948206546531</v>
      </c>
      <c r="S32" s="10" t="str">
        <f ca="1">IF(Q32&gt;R32,"Reject", "Don't reject")</f>
        <v>Reject</v>
      </c>
    </row>
    <row r="33" spans="1:19" ht="27" customHeight="1">
      <c r="A33" s="21"/>
      <c r="B33" s="8" t="s">
        <v>39</v>
      </c>
      <c r="C33" s="28">
        <f ca="1">C12+C32</f>
        <v>11.85310236699349</v>
      </c>
      <c r="D33" s="28"/>
      <c r="E33" s="28">
        <f ca="1">E12+E32</f>
        <v>2</v>
      </c>
      <c r="F33" s="28"/>
      <c r="G33" s="28">
        <f ca="1">G12+G32</f>
        <v>6.5456115762217193</v>
      </c>
      <c r="H33" s="28"/>
      <c r="I33" s="28">
        <f ca="1">I12+I32</f>
        <v>3.7552890210087595</v>
      </c>
      <c r="J33" s="21"/>
      <c r="K33" s="21"/>
      <c r="M33" s="6" t="s">
        <v>56</v>
      </c>
      <c r="N33" s="7">
        <f ca="1">K16</f>
        <v>12</v>
      </c>
      <c r="O33" s="6">
        <f ca="1">SUMSQ(C6:I10)-K15</f>
        <v>2.0500000000000114</v>
      </c>
      <c r="P33" s="6">
        <f ca="1">O33/N33</f>
        <v>0.17083333333333428</v>
      </c>
      <c r="Q33" s="6"/>
      <c r="R33" s="6"/>
      <c r="S33" s="21"/>
    </row>
    <row r="34" spans="1:19" ht="27" customHeight="1">
      <c r="A34" s="21"/>
      <c r="B34" s="8" t="s">
        <v>40</v>
      </c>
      <c r="C34" s="28">
        <f ca="1">C12-C32</f>
        <v>-0.85310236699348962</v>
      </c>
      <c r="D34" s="28"/>
      <c r="E34" s="28">
        <f ca="1">E12-E32</f>
        <v>2</v>
      </c>
      <c r="F34" s="28"/>
      <c r="G34" s="28">
        <f ca="1">G12-G32</f>
        <v>4.9543884237782807</v>
      </c>
      <c r="H34" s="28"/>
      <c r="I34" s="28">
        <f ca="1">I12-I32</f>
        <v>2.6447109789912409</v>
      </c>
      <c r="J34" s="21"/>
      <c r="K34" s="21"/>
      <c r="M34" s="24" t="s">
        <v>57</v>
      </c>
      <c r="N34" s="23">
        <f ca="1">N32+N33</f>
        <v>15</v>
      </c>
      <c r="O34" s="24">
        <f ca="1">O32+O33</f>
        <v>41</v>
      </c>
      <c r="P34" s="24"/>
      <c r="Q34" s="24"/>
      <c r="R34" s="24"/>
      <c r="S34" s="21"/>
    </row>
    <row r="36" spans="1:19" ht="27" customHeight="1">
      <c r="C36" s="67"/>
      <c r="E36" s="67"/>
      <c r="G36" s="67"/>
      <c r="I36" s="67"/>
    </row>
    <row r="50" spans="2:11" ht="27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sheetCalcPr fullCalcOnLoad="1"/>
  <mergeCells count="5">
    <mergeCell ref="B4:I4"/>
    <mergeCell ref="B5:C5"/>
    <mergeCell ref="D5:E5"/>
    <mergeCell ref="F5:G5"/>
    <mergeCell ref="H5:I5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Started</vt:lpstr>
      <vt:lpstr>ANOVA.Unequal n's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2013-04-17T15:06:13Z</dcterms:modified>
</cp:coreProperties>
</file>